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peranza\Downloads\"/>
    </mc:Choice>
  </mc:AlternateContent>
  <xr:revisionPtr revIDLastSave="0" documentId="13_ncr:1_{317BCBEA-3051-40DD-A915-3E0C29248A77}" xr6:coauthVersionLast="47" xr6:coauthVersionMax="47" xr10:uidLastSave="{00000000-0000-0000-0000-000000000000}"/>
  <bookViews>
    <workbookView xWindow="-120" yWindow="-120" windowWidth="29040" windowHeight="15720" xr2:uid="{FADBF24B-D7CF-44B4-B567-7F9C3ABF7C7B}"/>
  </bookViews>
  <sheets>
    <sheet name="June 15, 2024" sheetId="1" r:id="rId1"/>
  </sheets>
  <definedNames>
    <definedName name="_xlnm.Print_Area" localSheetId="0">'June 15, 2024'!$A$5:$T$34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Q31" i="1"/>
  <c r="Q30" i="1"/>
  <c r="Q29" i="1"/>
  <c r="Q28" i="1"/>
  <c r="N28" i="1"/>
  <c r="N29" i="1"/>
  <c r="E15" i="1"/>
  <c r="D29" i="1"/>
  <c r="F29" i="1" s="1"/>
  <c r="D30" i="1"/>
  <c r="F30" i="1" s="1"/>
  <c r="D28" i="1"/>
  <c r="F28" i="1" s="1"/>
  <c r="D15" i="1"/>
  <c r="F19" i="1"/>
  <c r="F18" i="1"/>
  <c r="D11" i="1"/>
  <c r="D12" i="1"/>
  <c r="D10" i="1"/>
  <c r="R31" i="1"/>
  <c r="O31" i="1"/>
  <c r="R30" i="1"/>
  <c r="O30" i="1"/>
  <c r="R29" i="1"/>
  <c r="O29" i="1"/>
  <c r="R28" i="1"/>
  <c r="O28" i="1"/>
  <c r="E12" i="1" l="1"/>
  <c r="N31" i="1"/>
  <c r="S31" i="1" s="1"/>
  <c r="N30" i="1"/>
  <c r="S30" i="1" s="1"/>
  <c r="F20" i="1"/>
  <c r="F10" i="1"/>
  <c r="F15" i="1"/>
  <c r="S28" i="1"/>
  <c r="S29" i="1"/>
  <c r="F31" i="1"/>
  <c r="H11" i="1" l="1"/>
  <c r="F11" i="1"/>
  <c r="F12" i="1" l="1"/>
  <c r="F13" i="1" l="1"/>
  <c r="F16" i="1" s="1"/>
  <c r="F21" i="1" s="1"/>
</calcChain>
</file>

<file path=xl/sharedStrings.xml><?xml version="1.0" encoding="utf-8"?>
<sst xmlns="http://schemas.openxmlformats.org/spreadsheetml/2006/main" count="68" uniqueCount="54">
  <si>
    <t>This table calculates the estimate usage charges depending on how many gallons used.</t>
  </si>
  <si>
    <t>Water Usage Rates:</t>
  </si>
  <si>
    <t># OF GALLONS</t>
  </si>
  <si>
    <r>
      <t xml:space="preserve">(enter </t>
    </r>
    <r>
      <rPr>
        <b/>
        <i/>
        <u/>
        <sz val="11"/>
        <color theme="1"/>
        <rFont val="Calibri"/>
        <family val="2"/>
        <scheme val="minor"/>
      </rPr>
      <t>estimated</t>
    </r>
    <r>
      <rPr>
        <sz val="11"/>
        <color theme="1"/>
        <rFont val="Calibri"/>
        <family val="2"/>
        <scheme val="minor"/>
      </rPr>
      <t xml:space="preserve"> total gallons used here)</t>
    </r>
  </si>
  <si>
    <t>Residential Water Rates per 1,000 gallons:</t>
  </si>
  <si>
    <t>3/4" Meter=</t>
  </si>
  <si>
    <t>WATER USAGE</t>
  </si>
  <si>
    <t>Tier 1</t>
  </si>
  <si>
    <t>0 - 5000</t>
  </si>
  <si>
    <t>1" Meter=</t>
  </si>
  <si>
    <t>TIER 1</t>
  </si>
  <si>
    <t>0-5,000</t>
  </si>
  <si>
    <t>Gallon cross check</t>
  </si>
  <si>
    <t>Tier 2</t>
  </si>
  <si>
    <t>5,000 - 10,000</t>
  </si>
  <si>
    <t>1 1/2" Meter=</t>
  </si>
  <si>
    <t>TIER 2</t>
  </si>
  <si>
    <t>Tier 3</t>
  </si>
  <si>
    <t>10,000+</t>
  </si>
  <si>
    <t>2" Meter=</t>
  </si>
  <si>
    <t>TIER 3</t>
  </si>
  <si>
    <t>if above is zero it worked!</t>
  </si>
  <si>
    <t>3" Meter=</t>
  </si>
  <si>
    <r>
      <t xml:space="preserve">Subtotal - </t>
    </r>
    <r>
      <rPr>
        <b/>
        <i/>
        <u/>
        <sz val="11"/>
        <color theme="1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Water Usage</t>
    </r>
  </si>
  <si>
    <t>4" Meter=</t>
  </si>
  <si>
    <t>SEWER USAGE</t>
  </si>
  <si>
    <r>
      <t xml:space="preserve">Subtotal - </t>
    </r>
    <r>
      <rPr>
        <b/>
        <i/>
        <u/>
        <sz val="11"/>
        <color theme="1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Sewer Usage</t>
    </r>
  </si>
  <si>
    <t>Water/Sewer Base Charges</t>
  </si>
  <si>
    <t xml:space="preserve">Sewer Usage: </t>
  </si>
  <si>
    <t>Water</t>
  </si>
  <si>
    <t>All Accounts:</t>
  </si>
  <si>
    <t>/ 1,000 Gallons</t>
  </si>
  <si>
    <t>Sewer</t>
  </si>
  <si>
    <t>Subtotal - Water/Sewer Base Charges</t>
  </si>
  <si>
    <r>
      <t xml:space="preserve">Total </t>
    </r>
    <r>
      <rPr>
        <b/>
        <i/>
        <u/>
        <sz val="12"/>
        <color theme="1"/>
        <rFont val="Calibri"/>
        <family val="2"/>
        <scheme val="minor"/>
      </rPr>
      <t>Estimated</t>
    </r>
    <r>
      <rPr>
        <b/>
        <sz val="12"/>
        <color theme="1"/>
        <rFont val="Calibri"/>
        <family val="2"/>
        <scheme val="minor"/>
      </rPr>
      <t xml:space="preserve"> Bi-Monthly Billing to Customer</t>
    </r>
  </si>
  <si>
    <t>This table lets you choose whatever tier you want to see a calculation for cost of water in that tier</t>
  </si>
  <si>
    <t>No formulas on this one except the last column</t>
  </si>
  <si>
    <t>Enter # of gallons in the orange cells to get totals</t>
  </si>
  <si>
    <t># of People</t>
  </si>
  <si>
    <t>Assumed Consumption</t>
  </si>
  <si>
    <t>Water Usage</t>
  </si>
  <si>
    <t>Water Base</t>
  </si>
  <si>
    <t>Sewer Usage</t>
  </si>
  <si>
    <t>Sewer Base</t>
  </si>
  <si>
    <t>Total</t>
  </si>
  <si>
    <t>Total Cost to Customer</t>
  </si>
  <si>
    <t>DISCLOSURE:</t>
  </si>
  <si>
    <t>Provided as a tool for estimating purposes only.  Amounts reflected in this tool are not a direct reflection of what actual bill amounts will be.</t>
  </si>
  <si>
    <t>For questions or additional information about your water or sewer account please call the administrative services department at 707-665-3631</t>
  </si>
  <si>
    <t>Effective June 15, 2025 Billing Period</t>
  </si>
  <si>
    <t>Water Monthly Base Rates:</t>
  </si>
  <si>
    <t>Sewer Monthly Base Rates:</t>
  </si>
  <si>
    <t>Average Monthly Billing by # of Residents in Household.</t>
  </si>
  <si>
    <t>All other Accounts: $5.36/1,000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</si>
</sst>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0"/>
    <numFmt numFmtId="167" formatCode="&quot;$&quot;#,##0.00000_);[Red]\(&quot;$&quot;#,##0.0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F4FA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164" fontId="0" fillId="2" borderId="1" xfId="1" applyNumberFormat="1" applyFont="1" applyFill="1" applyBorder="1" applyProtection="1">
      <protection locked="0"/>
    </xf>
    <xf numFmtId="43" fontId="0" fillId="0" borderId="0" xfId="1" applyFont="1" applyProtection="1"/>
    <xf numFmtId="0" fontId="0" fillId="0" borderId="6" xfId="0" applyBorder="1"/>
    <xf numFmtId="0" fontId="0" fillId="0" borderId="7" xfId="0" applyBorder="1"/>
    <xf numFmtId="43" fontId="0" fillId="0" borderId="7" xfId="1" applyFont="1" applyBorder="1" applyProtection="1"/>
    <xf numFmtId="0" fontId="0" fillId="0" borderId="8" xfId="0" applyBorder="1"/>
    <xf numFmtId="0" fontId="0" fillId="0" borderId="9" xfId="0" applyBorder="1"/>
    <xf numFmtId="0" fontId="2" fillId="0" borderId="0" xfId="0" applyFont="1"/>
    <xf numFmtId="43" fontId="0" fillId="0" borderId="0" xfId="1" applyFont="1" applyBorder="1" applyProtection="1"/>
    <xf numFmtId="0" fontId="0" fillId="0" borderId="10" xfId="0" applyBorder="1"/>
    <xf numFmtId="0" fontId="0" fillId="3" borderId="2" xfId="0" applyFill="1" applyBorder="1"/>
    <xf numFmtId="43" fontId="2" fillId="3" borderId="2" xfId="1" applyFont="1" applyFill="1" applyBorder="1" applyProtection="1"/>
    <xf numFmtId="0" fontId="0" fillId="0" borderId="11" xfId="0" applyBorder="1"/>
    <xf numFmtId="0" fontId="0" fillId="0" borderId="12" xfId="0" applyBorder="1"/>
    <xf numFmtId="43" fontId="0" fillId="0" borderId="12" xfId="1" applyFont="1" applyFill="1" applyBorder="1" applyProtection="1"/>
    <xf numFmtId="0" fontId="0" fillId="0" borderId="13" xfId="0" applyBorder="1"/>
    <xf numFmtId="43" fontId="0" fillId="0" borderId="7" xfId="1" applyFont="1" applyFill="1" applyBorder="1" applyProtection="1"/>
    <xf numFmtId="43" fontId="0" fillId="0" borderId="0" xfId="1" applyFont="1" applyFill="1" applyBorder="1" applyProtection="1"/>
    <xf numFmtId="164" fontId="0" fillId="0" borderId="0" xfId="0" applyNumberFormat="1"/>
    <xf numFmtId="0" fontId="3" fillId="0" borderId="16" xfId="0" applyFont="1" applyBorder="1"/>
    <xf numFmtId="0" fontId="3" fillId="0" borderId="18" xfId="0" applyFont="1" applyBorder="1"/>
    <xf numFmtId="4" fontId="3" fillId="0" borderId="18" xfId="0" applyNumberFormat="1" applyFont="1" applyBorder="1" applyAlignment="1">
      <alignment horizontal="right"/>
    </xf>
    <xf numFmtId="0" fontId="3" fillId="0" borderId="21" xfId="0" applyFont="1" applyBorder="1"/>
    <xf numFmtId="0" fontId="2" fillId="3" borderId="23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0" fillId="0" borderId="19" xfId="0" applyBorder="1"/>
    <xf numFmtId="0" fontId="0" fillId="0" borderId="18" xfId="0" applyBorder="1"/>
    <xf numFmtId="0" fontId="0" fillId="0" borderId="17" xfId="0" applyBorder="1"/>
    <xf numFmtId="0" fontId="0" fillId="0" borderId="14" xfId="0" applyBorder="1"/>
    <xf numFmtId="0" fontId="2" fillId="4" borderId="0" xfId="0" applyFont="1" applyFill="1"/>
    <xf numFmtId="0" fontId="0" fillId="4" borderId="0" xfId="0" applyFill="1"/>
    <xf numFmtId="0" fontId="0" fillId="0" borderId="20" xfId="0" applyBorder="1"/>
    <xf numFmtId="0" fontId="4" fillId="0" borderId="15" xfId="0" applyFont="1" applyBorder="1" applyAlignment="1">
      <alignment horizontal="left" vertical="top"/>
    </xf>
    <xf numFmtId="0" fontId="5" fillId="0" borderId="15" xfId="0" applyFont="1" applyBorder="1"/>
    <xf numFmtId="43" fontId="5" fillId="0" borderId="15" xfId="0" applyNumberFormat="1" applyFont="1" applyBorder="1"/>
    <xf numFmtId="0" fontId="4" fillId="4" borderId="0" xfId="0" applyFont="1" applyFill="1" applyAlignment="1">
      <alignment horizontal="left" vertical="top"/>
    </xf>
    <xf numFmtId="0" fontId="4" fillId="4" borderId="0" xfId="0" applyFont="1" applyFill="1"/>
    <xf numFmtId="0" fontId="6" fillId="0" borderId="0" xfId="0" applyFont="1"/>
    <xf numFmtId="4" fontId="5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5" fillId="0" borderId="0" xfId="0" applyFont="1"/>
    <xf numFmtId="4" fontId="4" fillId="4" borderId="0" xfId="0" applyNumberFormat="1" applyFont="1" applyFill="1"/>
    <xf numFmtId="4" fontId="5" fillId="0" borderId="0" xfId="0" applyNumberFormat="1" applyFont="1"/>
    <xf numFmtId="0" fontId="5" fillId="4" borderId="0" xfId="0" applyFont="1" applyFill="1"/>
    <xf numFmtId="43" fontId="5" fillId="4" borderId="0" xfId="0" applyNumberFormat="1" applyFont="1" applyFill="1"/>
    <xf numFmtId="2" fontId="5" fillId="0" borderId="0" xfId="0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0" fillId="0" borderId="0" xfId="0" quotePrefix="1"/>
    <xf numFmtId="8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left" indent="1"/>
    </xf>
    <xf numFmtId="0" fontId="0" fillId="0" borderId="25" xfId="0" applyBorder="1"/>
    <xf numFmtId="0" fontId="7" fillId="0" borderId="2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43" fontId="0" fillId="0" borderId="31" xfId="1" applyFont="1" applyBorder="1" applyProtection="1"/>
    <xf numFmtId="0" fontId="0" fillId="0" borderId="32" xfId="0" applyBorder="1"/>
    <xf numFmtId="0" fontId="0" fillId="3" borderId="3" xfId="0" applyFill="1" applyBorder="1"/>
    <xf numFmtId="0" fontId="0" fillId="3" borderId="4" xfId="0" applyFill="1" applyBorder="1"/>
    <xf numFmtId="164" fontId="0" fillId="2" borderId="33" xfId="1" applyNumberFormat="1" applyFont="1" applyFill="1" applyBorder="1" applyProtection="1">
      <protection locked="0"/>
    </xf>
    <xf numFmtId="0" fontId="0" fillId="3" borderId="34" xfId="0" applyFill="1" applyBorder="1"/>
    <xf numFmtId="0" fontId="0" fillId="0" borderId="9" xfId="0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center"/>
    </xf>
    <xf numFmtId="43" fontId="5" fillId="5" borderId="20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165" fontId="5" fillId="6" borderId="17" xfId="0" applyNumberFormat="1" applyFont="1" applyFill="1" applyBorder="1" applyAlignment="1">
      <alignment horizontal="center"/>
    </xf>
    <xf numFmtId="0" fontId="2" fillId="3" borderId="4" xfId="0" applyFont="1" applyFill="1" applyBorder="1"/>
    <xf numFmtId="43" fontId="2" fillId="3" borderId="44" xfId="1" applyFont="1" applyFill="1" applyBorder="1" applyProtection="1"/>
    <xf numFmtId="43" fontId="9" fillId="5" borderId="46" xfId="1" applyFont="1" applyFill="1" applyBorder="1" applyProtection="1"/>
    <xf numFmtId="167" fontId="0" fillId="3" borderId="2" xfId="0" applyNumberFormat="1" applyFill="1" applyBorder="1"/>
    <xf numFmtId="166" fontId="0" fillId="3" borderId="2" xfId="0" applyNumberFormat="1" applyFill="1" applyBorder="1"/>
    <xf numFmtId="164" fontId="0" fillId="3" borderId="2" xfId="0" applyNumberFormat="1" applyFill="1" applyBorder="1"/>
    <xf numFmtId="0" fontId="5" fillId="5" borderId="2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43" fontId="2" fillId="3" borderId="34" xfId="1" applyFont="1" applyFill="1" applyBorder="1" applyProtection="1"/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9" fillId="5" borderId="45" xfId="0" applyFont="1" applyFill="1" applyBorder="1" applyAlignment="1">
      <alignment horizontal="right"/>
    </xf>
    <xf numFmtId="0" fontId="0" fillId="3" borderId="38" xfId="0" applyFill="1" applyBorder="1" applyAlignment="1">
      <alignment horizontal="right"/>
    </xf>
    <xf numFmtId="0" fontId="0" fillId="3" borderId="39" xfId="0" applyFill="1" applyBorder="1" applyAlignment="1">
      <alignment horizontal="right"/>
    </xf>
    <xf numFmtId="0" fontId="0" fillId="3" borderId="40" xfId="0" applyFill="1" applyBorder="1" applyAlignment="1">
      <alignment horizontal="right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1" xfId="0" applyFont="1" applyFill="1" applyBorder="1" applyAlignment="1">
      <alignment horizontal="right"/>
    </xf>
    <xf numFmtId="0" fontId="2" fillId="3" borderId="42" xfId="0" applyFont="1" applyFill="1" applyBorder="1" applyAlignment="1">
      <alignment horizontal="right"/>
    </xf>
    <xf numFmtId="0" fontId="2" fillId="3" borderId="43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CF4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661062</xdr:colOff>
      <xdr:row>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5D7CFA-9D12-467E-9679-57244646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012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ACA7-50EA-4F3A-91CC-FABE2153A33B}">
  <sheetPr>
    <pageSetUpPr fitToPage="1"/>
  </sheetPr>
  <dimension ref="A6:T38"/>
  <sheetViews>
    <sheetView showGridLines="0" tabSelected="1" zoomScale="85" zoomScaleNormal="85" workbookViewId="0">
      <selection activeCell="V24" sqref="V24"/>
    </sheetView>
  </sheetViews>
  <sheetFormatPr defaultColWidth="9.140625" defaultRowHeight="15" x14ac:dyDescent="0.25"/>
  <cols>
    <col min="1" max="1" width="3.28515625" customWidth="1"/>
    <col min="2" max="2" width="13.5703125" bestFit="1" customWidth="1"/>
    <col min="3" max="3" width="12.85546875" bestFit="1" customWidth="1"/>
    <col min="4" max="4" width="13.7109375" customWidth="1"/>
    <col min="5" max="5" width="11.7109375" customWidth="1"/>
    <col min="6" max="6" width="15.85546875" customWidth="1"/>
    <col min="7" max="7" width="4.28515625" style="2" customWidth="1"/>
    <col min="8" max="8" width="12.140625" customWidth="1"/>
    <col min="9" max="9" width="12.5703125" customWidth="1"/>
    <col min="10" max="11" width="1.5703125" customWidth="1"/>
    <col min="12" max="13" width="13.5703125" customWidth="1"/>
    <col min="14" max="14" width="14" customWidth="1"/>
    <col min="15" max="15" width="13.28515625" customWidth="1"/>
    <col min="16" max="16" width="2.140625" customWidth="1"/>
    <col min="17" max="17" width="14.5703125" customWidth="1"/>
    <col min="18" max="18" width="12.5703125" bestFit="1" customWidth="1"/>
    <col min="19" max="19" width="14.28515625" customWidth="1"/>
    <col min="20" max="20" width="1.85546875" customWidth="1"/>
  </cols>
  <sheetData>
    <row r="6" spans="1:20" x14ac:dyDescent="0.25">
      <c r="A6" s="3"/>
      <c r="B6" s="4"/>
      <c r="C6" s="4"/>
      <c r="D6" s="4"/>
      <c r="E6" s="4"/>
      <c r="F6" s="4"/>
      <c r="G6" s="5"/>
      <c r="H6" s="4"/>
      <c r="I6" s="6"/>
      <c r="K6" s="30"/>
      <c r="L6" s="34" t="s">
        <v>49</v>
      </c>
      <c r="M6" s="34"/>
      <c r="N6" s="35"/>
      <c r="O6" s="35"/>
      <c r="P6" s="35"/>
      <c r="Q6" s="35"/>
      <c r="R6" s="36"/>
      <c r="S6" s="35"/>
      <c r="T6" s="20"/>
    </row>
    <row r="7" spans="1:20" x14ac:dyDescent="0.25">
      <c r="A7" s="7"/>
      <c r="B7" s="8" t="s">
        <v>0</v>
      </c>
      <c r="G7" s="9"/>
      <c r="I7" s="10"/>
      <c r="K7" s="29"/>
      <c r="L7" s="37" t="s">
        <v>1</v>
      </c>
      <c r="M7" s="37"/>
      <c r="N7" s="32"/>
      <c r="O7" s="32"/>
      <c r="Q7" s="38" t="s">
        <v>50</v>
      </c>
      <c r="R7" s="31"/>
      <c r="T7" s="21"/>
    </row>
    <row r="8" spans="1:20" x14ac:dyDescent="0.25">
      <c r="A8" s="7"/>
      <c r="B8" t="s">
        <v>2</v>
      </c>
      <c r="C8" s="67"/>
      <c r="D8" t="s">
        <v>3</v>
      </c>
      <c r="G8" s="9"/>
      <c r="I8" s="10"/>
      <c r="K8" s="29"/>
      <c r="L8" s="39" t="s">
        <v>4</v>
      </c>
      <c r="M8" s="39"/>
      <c r="N8" s="39"/>
      <c r="O8" s="39"/>
      <c r="Q8" s="40" t="s">
        <v>5</v>
      </c>
      <c r="R8" s="41">
        <v>31.49</v>
      </c>
      <c r="T8" s="28"/>
    </row>
    <row r="9" spans="1:20" x14ac:dyDescent="0.25">
      <c r="A9" s="7"/>
      <c r="B9" s="91" t="s">
        <v>6</v>
      </c>
      <c r="C9" s="92"/>
      <c r="D9" s="92"/>
      <c r="E9" s="92"/>
      <c r="F9" s="93"/>
      <c r="G9" s="9"/>
      <c r="I9" s="10"/>
      <c r="K9" s="29"/>
      <c r="L9" s="42" t="s">
        <v>7</v>
      </c>
      <c r="M9" s="42"/>
      <c r="N9" s="43" t="s">
        <v>8</v>
      </c>
      <c r="O9" s="51">
        <v>5.36</v>
      </c>
      <c r="Q9" s="40" t="s">
        <v>9</v>
      </c>
      <c r="R9" s="44">
        <v>51.47</v>
      </c>
      <c r="T9" s="28"/>
    </row>
    <row r="10" spans="1:20" x14ac:dyDescent="0.25">
      <c r="A10" s="7"/>
      <c r="B10" s="68" t="s">
        <v>10</v>
      </c>
      <c r="C10" s="11" t="s">
        <v>11</v>
      </c>
      <c r="D10" s="78">
        <f>O9/1000</f>
        <v>5.3600000000000002E-3</v>
      </c>
      <c r="E10" s="68">
        <f>IF(C8&lt;5000,C8, 5000)</f>
        <v>0</v>
      </c>
      <c r="F10" s="84">
        <f>E10*D10</f>
        <v>0</v>
      </c>
      <c r="G10"/>
      <c r="H10" t="s">
        <v>12</v>
      </c>
      <c r="I10" s="10"/>
      <c r="K10" s="29"/>
      <c r="L10" s="42" t="s">
        <v>13</v>
      </c>
      <c r="M10" s="42"/>
      <c r="N10" t="s">
        <v>14</v>
      </c>
      <c r="O10" s="51">
        <v>6.88</v>
      </c>
      <c r="Q10" s="40" t="s">
        <v>15</v>
      </c>
      <c r="R10" s="44">
        <v>100.99</v>
      </c>
      <c r="T10" s="28"/>
    </row>
    <row r="11" spans="1:20" x14ac:dyDescent="0.25">
      <c r="A11" s="7"/>
      <c r="B11" s="11" t="s">
        <v>16</v>
      </c>
      <c r="C11" s="11" t="s">
        <v>14</v>
      </c>
      <c r="D11" s="78">
        <f t="shared" ref="D11:D12" si="0">O10/1000</f>
        <v>6.8799999999999998E-3</v>
      </c>
      <c r="E11" s="11">
        <f>IF(AND(C8-E10&lt;5000),C8-E10, 5000)</f>
        <v>0</v>
      </c>
      <c r="F11" s="12">
        <f t="shared" ref="F11:F12" si="1">E11*D11</f>
        <v>0</v>
      </c>
      <c r="G11"/>
      <c r="H11" s="19">
        <f>C8-E10-E11-E12</f>
        <v>0</v>
      </c>
      <c r="I11" s="10"/>
      <c r="K11" s="29"/>
      <c r="L11" s="42" t="s">
        <v>17</v>
      </c>
      <c r="M11" s="42"/>
      <c r="N11" s="43" t="s">
        <v>18</v>
      </c>
      <c r="O11" s="51">
        <v>8.58</v>
      </c>
      <c r="Q11" s="40" t="s">
        <v>19</v>
      </c>
      <c r="R11" s="44">
        <v>160.63999999999999</v>
      </c>
      <c r="T11" s="28"/>
    </row>
    <row r="12" spans="1:20" x14ac:dyDescent="0.25">
      <c r="A12" s="7"/>
      <c r="B12" s="11" t="s">
        <v>20</v>
      </c>
      <c r="C12" s="11" t="s">
        <v>18</v>
      </c>
      <c r="D12" s="78">
        <f t="shared" si="0"/>
        <v>8.5800000000000008E-3</v>
      </c>
      <c r="E12" s="11">
        <f>IF(C8&gt;10000, C8-E10-E11, 0)</f>
        <v>0</v>
      </c>
      <c r="F12" s="12">
        <f t="shared" si="1"/>
        <v>0</v>
      </c>
      <c r="G12"/>
      <c r="H12" t="s">
        <v>21</v>
      </c>
      <c r="I12" s="10"/>
      <c r="K12" s="29"/>
      <c r="Q12" s="40" t="s">
        <v>22</v>
      </c>
      <c r="R12" s="44">
        <v>299.91000000000003</v>
      </c>
      <c r="T12" s="28"/>
    </row>
    <row r="13" spans="1:20" x14ac:dyDescent="0.25">
      <c r="A13" s="7"/>
      <c r="B13" s="65"/>
      <c r="C13" s="75"/>
      <c r="D13" s="66"/>
      <c r="E13" s="26" t="s">
        <v>23</v>
      </c>
      <c r="F13" s="12">
        <f>SUM(F10:F12)</f>
        <v>0</v>
      </c>
      <c r="G13"/>
      <c r="I13" s="10"/>
      <c r="K13" s="29"/>
      <c r="Q13" s="40" t="s">
        <v>24</v>
      </c>
      <c r="R13" s="44">
        <v>498.85</v>
      </c>
      <c r="T13" s="28"/>
    </row>
    <row r="14" spans="1:20" x14ac:dyDescent="0.25">
      <c r="A14" s="7"/>
      <c r="B14" s="91" t="s">
        <v>25</v>
      </c>
      <c r="C14" s="92"/>
      <c r="D14" s="92"/>
      <c r="E14" s="92"/>
      <c r="F14" s="93"/>
      <c r="G14"/>
      <c r="I14" s="10"/>
      <c r="K14" s="29"/>
      <c r="L14" s="39" t="s">
        <v>53</v>
      </c>
      <c r="M14" s="39"/>
      <c r="P14" s="45"/>
      <c r="T14" s="28"/>
    </row>
    <row r="15" spans="1:20" x14ac:dyDescent="0.25">
      <c r="A15" s="7"/>
      <c r="B15" s="65"/>
      <c r="C15" s="66"/>
      <c r="D15" s="78">
        <f>N18/1000</f>
        <v>1.367E-2</v>
      </c>
      <c r="E15" s="80">
        <f>C8</f>
        <v>0</v>
      </c>
      <c r="F15" s="12">
        <f>E15*D15</f>
        <v>0</v>
      </c>
      <c r="G15"/>
      <c r="I15" s="10"/>
      <c r="K15" s="29"/>
      <c r="T15" s="28"/>
    </row>
    <row r="16" spans="1:20" x14ac:dyDescent="0.25">
      <c r="A16" s="7"/>
      <c r="B16" s="94" t="s">
        <v>26</v>
      </c>
      <c r="C16" s="95"/>
      <c r="D16" s="95"/>
      <c r="E16" s="96"/>
      <c r="F16" s="12">
        <f>F13+F15</f>
        <v>0</v>
      </c>
      <c r="G16"/>
      <c r="I16" s="10"/>
      <c r="K16" s="29"/>
      <c r="S16" s="40"/>
      <c r="T16" s="22"/>
    </row>
    <row r="17" spans="1:20" x14ac:dyDescent="0.25">
      <c r="A17" s="7"/>
      <c r="B17" s="91" t="s">
        <v>27</v>
      </c>
      <c r="C17" s="92"/>
      <c r="D17" s="92"/>
      <c r="E17" s="92"/>
      <c r="F17" s="93"/>
      <c r="I17" s="10"/>
      <c r="K17" s="29"/>
      <c r="L17" s="46" t="s">
        <v>28</v>
      </c>
      <c r="M17" s="46"/>
      <c r="N17" s="31"/>
      <c r="O17" s="31"/>
      <c r="Q17" s="46" t="s">
        <v>51</v>
      </c>
      <c r="R17" s="46"/>
      <c r="S17" s="40"/>
      <c r="T17" s="22"/>
    </row>
    <row r="18" spans="1:20" x14ac:dyDescent="0.25">
      <c r="A18" s="7"/>
      <c r="B18" s="88" t="s">
        <v>29</v>
      </c>
      <c r="C18" s="89"/>
      <c r="D18" s="89"/>
      <c r="E18" s="90"/>
      <c r="F18" s="12">
        <f>R8</f>
        <v>31.49</v>
      </c>
      <c r="I18" s="10"/>
      <c r="K18" s="29"/>
      <c r="L18" s="54" t="s">
        <v>30</v>
      </c>
      <c r="M18" s="54"/>
      <c r="N18" s="53">
        <v>13.67</v>
      </c>
      <c r="O18" s="52" t="s">
        <v>31</v>
      </c>
      <c r="Q18" s="40" t="s">
        <v>5</v>
      </c>
      <c r="R18" s="40">
        <v>58.58</v>
      </c>
      <c r="S18" s="40"/>
      <c r="T18" s="22"/>
    </row>
    <row r="19" spans="1:20" x14ac:dyDescent="0.25">
      <c r="A19" s="7"/>
      <c r="B19" s="100" t="s">
        <v>32</v>
      </c>
      <c r="C19" s="101"/>
      <c r="D19" s="101"/>
      <c r="E19" s="102"/>
      <c r="F19" s="12">
        <f>R18</f>
        <v>58.58</v>
      </c>
      <c r="I19" s="10"/>
      <c r="K19" s="29"/>
      <c r="Q19" s="40" t="s">
        <v>9</v>
      </c>
      <c r="R19" s="40">
        <v>96.48</v>
      </c>
      <c r="S19" s="40"/>
      <c r="T19" s="22"/>
    </row>
    <row r="20" spans="1:20" x14ac:dyDescent="0.25">
      <c r="A20" s="7"/>
      <c r="B20" s="97" t="s">
        <v>33</v>
      </c>
      <c r="C20" s="98"/>
      <c r="D20" s="98"/>
      <c r="E20" s="99"/>
      <c r="F20" s="76">
        <f>SUM(F18:F19)</f>
        <v>90.07</v>
      </c>
      <c r="I20" s="10"/>
      <c r="K20" s="29"/>
      <c r="Q20" s="40" t="s">
        <v>15</v>
      </c>
      <c r="R20" s="40">
        <v>190.43</v>
      </c>
      <c r="S20" s="40"/>
      <c r="T20" s="22"/>
    </row>
    <row r="21" spans="1:20" ht="15.75" x14ac:dyDescent="0.25">
      <c r="A21" s="7"/>
      <c r="B21" s="85" t="s">
        <v>34</v>
      </c>
      <c r="C21" s="86"/>
      <c r="D21" s="86"/>
      <c r="E21" s="87"/>
      <c r="F21" s="77">
        <f>F16+F20</f>
        <v>90.07</v>
      </c>
      <c r="I21" s="10"/>
      <c r="K21" s="29"/>
      <c r="Q21" s="40" t="s">
        <v>19</v>
      </c>
      <c r="R21" s="40">
        <v>303.61</v>
      </c>
      <c r="S21" s="40"/>
      <c r="T21" s="22"/>
    </row>
    <row r="22" spans="1:20" x14ac:dyDescent="0.25">
      <c r="A22" s="13"/>
      <c r="B22" s="14"/>
      <c r="C22" s="14"/>
      <c r="D22" s="14"/>
      <c r="E22" s="14"/>
      <c r="F22" s="14"/>
      <c r="G22" s="15"/>
      <c r="H22" s="14"/>
      <c r="I22" s="16"/>
      <c r="K22" s="29"/>
      <c r="L22" s="47"/>
      <c r="M22" s="47"/>
      <c r="Q22" s="40" t="s">
        <v>22</v>
      </c>
      <c r="R22" s="40">
        <v>567.91</v>
      </c>
      <c r="T22" s="21"/>
    </row>
    <row r="23" spans="1:20" x14ac:dyDescent="0.25">
      <c r="G23" s="18"/>
      <c r="K23" s="29"/>
      <c r="P23" s="45"/>
      <c r="Q23" s="40" t="s">
        <v>24</v>
      </c>
      <c r="R23" s="40">
        <v>945.36</v>
      </c>
      <c r="S23" s="45"/>
      <c r="T23" s="21"/>
    </row>
    <row r="24" spans="1:20" x14ac:dyDescent="0.25">
      <c r="A24" s="3"/>
      <c r="B24" s="4"/>
      <c r="C24" s="4"/>
      <c r="D24" s="4"/>
      <c r="E24" s="4"/>
      <c r="F24" s="4"/>
      <c r="G24" s="17"/>
      <c r="H24" s="4"/>
      <c r="I24" s="6"/>
      <c r="K24" s="29"/>
      <c r="P24" s="45"/>
      <c r="T24" s="21"/>
    </row>
    <row r="25" spans="1:20" x14ac:dyDescent="0.25">
      <c r="A25" s="7"/>
      <c r="B25" s="8" t="s">
        <v>35</v>
      </c>
      <c r="G25" s="9"/>
      <c r="I25" s="10"/>
      <c r="K25" s="29"/>
      <c r="T25" s="21"/>
    </row>
    <row r="26" spans="1:20" x14ac:dyDescent="0.25">
      <c r="A26" s="7"/>
      <c r="B26" t="s">
        <v>36</v>
      </c>
      <c r="G26" s="9"/>
      <c r="I26" s="10"/>
      <c r="K26" s="29"/>
      <c r="L26" s="48" t="s">
        <v>52</v>
      </c>
      <c r="M26" s="48"/>
      <c r="N26" s="49"/>
      <c r="O26" s="49"/>
      <c r="P26" s="49"/>
      <c r="Q26" s="49"/>
      <c r="R26" s="49"/>
      <c r="S26" s="48"/>
      <c r="T26" s="21"/>
    </row>
    <row r="27" spans="1:20" ht="30" x14ac:dyDescent="0.25">
      <c r="A27" s="7"/>
      <c r="B27" t="s">
        <v>37</v>
      </c>
      <c r="G27" s="9"/>
      <c r="I27" s="10"/>
      <c r="K27" s="29"/>
      <c r="L27" s="71" t="s">
        <v>38</v>
      </c>
      <c r="M27" s="81" t="s">
        <v>39</v>
      </c>
      <c r="N27" s="71" t="s">
        <v>40</v>
      </c>
      <c r="O27" s="71" t="s">
        <v>41</v>
      </c>
      <c r="P27" s="71"/>
      <c r="Q27" s="71" t="s">
        <v>42</v>
      </c>
      <c r="R27" s="72" t="s">
        <v>43</v>
      </c>
      <c r="S27" s="73" t="s">
        <v>44</v>
      </c>
      <c r="T27" s="21"/>
    </row>
    <row r="28" spans="1:20" x14ac:dyDescent="0.25">
      <c r="A28" s="7"/>
      <c r="B28" s="11" t="s">
        <v>10</v>
      </c>
      <c r="C28" s="11" t="s">
        <v>11</v>
      </c>
      <c r="D28" s="79">
        <f>O9/1000</f>
        <v>5.3600000000000002E-3</v>
      </c>
      <c r="E28" s="1">
        <v>0</v>
      </c>
      <c r="F28" s="12">
        <f>E28*D28</f>
        <v>0</v>
      </c>
      <c r="G28"/>
      <c r="I28" s="10"/>
      <c r="K28" s="29"/>
      <c r="L28" s="82">
        <v>1</v>
      </c>
      <c r="M28" s="83">
        <v>2500</v>
      </c>
      <c r="N28" s="50">
        <f>M28/1000*O9</f>
        <v>13.4</v>
      </c>
      <c r="O28" s="50">
        <f>R8</f>
        <v>31.49</v>
      </c>
      <c r="P28" s="50"/>
      <c r="Q28" s="50">
        <f>M28*$N$18/1000</f>
        <v>34.174999999999997</v>
      </c>
      <c r="R28" s="50">
        <f>R18</f>
        <v>58.58</v>
      </c>
      <c r="S28" s="74">
        <f>SUM(N28:R28)</f>
        <v>137.64499999999998</v>
      </c>
      <c r="T28" s="21"/>
    </row>
    <row r="29" spans="1:20" x14ac:dyDescent="0.25">
      <c r="A29" s="7"/>
      <c r="B29" s="11" t="s">
        <v>16</v>
      </c>
      <c r="C29" s="11" t="s">
        <v>14</v>
      </c>
      <c r="D29" s="79">
        <f t="shared" ref="D29:D30" si="2">O10/1000</f>
        <v>6.8799999999999998E-3</v>
      </c>
      <c r="E29" s="1">
        <v>0</v>
      </c>
      <c r="F29" s="12">
        <f t="shared" ref="F29:F30" si="3">E29*D29</f>
        <v>0</v>
      </c>
      <c r="G29"/>
      <c r="I29" s="10"/>
      <c r="K29" s="29"/>
      <c r="L29" s="82">
        <v>2</v>
      </c>
      <c r="M29" s="83">
        <v>5000</v>
      </c>
      <c r="N29" s="50">
        <f>M29/1000*O9</f>
        <v>26.8</v>
      </c>
      <c r="O29" s="50">
        <f>R8</f>
        <v>31.49</v>
      </c>
      <c r="P29" s="50"/>
      <c r="Q29" s="50">
        <f>M29*$N$18/1000</f>
        <v>68.349999999999994</v>
      </c>
      <c r="R29" s="50">
        <f>R18</f>
        <v>58.58</v>
      </c>
      <c r="S29" s="74">
        <f>SUM(N29:R29)</f>
        <v>185.21999999999997</v>
      </c>
      <c r="T29" s="21"/>
    </row>
    <row r="30" spans="1:20" x14ac:dyDescent="0.25">
      <c r="A30" s="7"/>
      <c r="B30" s="11" t="s">
        <v>20</v>
      </c>
      <c r="C30" s="11" t="s">
        <v>18</v>
      </c>
      <c r="D30" s="79">
        <f t="shared" si="2"/>
        <v>8.5800000000000008E-3</v>
      </c>
      <c r="E30" s="1">
        <v>0</v>
      </c>
      <c r="F30" s="12">
        <f t="shared" si="3"/>
        <v>0</v>
      </c>
      <c r="G30"/>
      <c r="I30" s="10"/>
      <c r="K30" s="29"/>
      <c r="L30" s="82">
        <v>3</v>
      </c>
      <c r="M30" s="83">
        <v>7500</v>
      </c>
      <c r="N30" s="50">
        <f>N29+(M28/1000*O10)</f>
        <v>44</v>
      </c>
      <c r="O30" s="50">
        <f>R8</f>
        <v>31.49</v>
      </c>
      <c r="P30" s="50"/>
      <c r="Q30" s="50">
        <f>M30*$N$18/1000</f>
        <v>102.52500000000001</v>
      </c>
      <c r="R30" s="50">
        <f>R18</f>
        <v>58.58</v>
      </c>
      <c r="S30" s="74">
        <f>SUM(N30:R30)</f>
        <v>236.59499999999997</v>
      </c>
      <c r="T30" s="21"/>
    </row>
    <row r="31" spans="1:20" x14ac:dyDescent="0.25">
      <c r="A31" s="69"/>
      <c r="B31" s="70" t="s">
        <v>45</v>
      </c>
      <c r="C31" s="24"/>
      <c r="D31" s="24"/>
      <c r="E31" s="25"/>
      <c r="F31" s="12">
        <f>SUM(F28:F30)</f>
        <v>0</v>
      </c>
      <c r="G31"/>
      <c r="I31" s="10"/>
      <c r="K31" s="29"/>
      <c r="L31" s="82">
        <v>4</v>
      </c>
      <c r="M31" s="83">
        <v>10000</v>
      </c>
      <c r="N31" s="50">
        <f>N29+(M29/1000*O10)</f>
        <v>61.2</v>
      </c>
      <c r="O31" s="50">
        <f>R8</f>
        <v>31.49</v>
      </c>
      <c r="P31" s="50"/>
      <c r="Q31" s="50">
        <f>M31*$N$18/1000</f>
        <v>136.69999999999999</v>
      </c>
      <c r="R31" s="50">
        <f>R18</f>
        <v>58.58</v>
      </c>
      <c r="S31" s="74">
        <f>SUM(N31:R31)</f>
        <v>287.96999999999997</v>
      </c>
      <c r="T31" s="21"/>
    </row>
    <row r="32" spans="1:20" x14ac:dyDescent="0.25">
      <c r="A32" s="13"/>
      <c r="B32" s="14"/>
      <c r="C32" s="14"/>
      <c r="D32" s="14"/>
      <c r="E32" s="14"/>
      <c r="F32" s="14"/>
      <c r="G32" s="15"/>
      <c r="H32" s="14"/>
      <c r="I32" s="16"/>
      <c r="K32" s="27"/>
      <c r="L32" s="33"/>
      <c r="M32" s="33"/>
      <c r="N32" s="33"/>
      <c r="O32" s="33"/>
      <c r="P32" s="33"/>
      <c r="Q32" s="33"/>
      <c r="R32" s="33"/>
      <c r="S32" s="33"/>
      <c r="T32" s="23"/>
    </row>
    <row r="33" spans="1:20" x14ac:dyDescent="0.25">
      <c r="G33" s="9"/>
    </row>
    <row r="34" spans="1:20" x14ac:dyDescent="0.25">
      <c r="G34"/>
    </row>
    <row r="35" spans="1:20" x14ac:dyDescent="0.25">
      <c r="A35" s="55"/>
      <c r="B35" s="56" t="s">
        <v>46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/>
    </row>
    <row r="36" spans="1:20" x14ac:dyDescent="0.25">
      <c r="A36" s="59"/>
      <c r="B36" t="s">
        <v>47</v>
      </c>
      <c r="G36" s="9"/>
      <c r="T36" s="60"/>
    </row>
    <row r="37" spans="1:20" x14ac:dyDescent="0.25">
      <c r="A37" s="59"/>
      <c r="B37" t="s">
        <v>48</v>
      </c>
      <c r="G37" s="9"/>
      <c r="T37" s="60"/>
    </row>
    <row r="38" spans="1:20" x14ac:dyDescent="0.25">
      <c r="A38" s="61"/>
      <c r="B38" s="62"/>
      <c r="C38" s="62"/>
      <c r="D38" s="62"/>
      <c r="E38" s="62"/>
      <c r="F38" s="62"/>
      <c r="G38" s="63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4"/>
    </row>
  </sheetData>
  <sheetProtection algorithmName="SHA-512" hashValue="lJJWiRceqPpF74KoCN57q06RLFcGnX/eA0JyUXxqenNiW3PfgIRnEbkfu+4FORQjdnpzqr82t0bpYjZ603HO/A==" saltValue="qKQg0aAjbp6iEjNDY/faTw==" spinCount="100000" sheet="1" objects="1" scenarios="1"/>
  <mergeCells count="8">
    <mergeCell ref="B21:E21"/>
    <mergeCell ref="B18:E18"/>
    <mergeCell ref="B9:F9"/>
    <mergeCell ref="B14:F14"/>
    <mergeCell ref="B16:E16"/>
    <mergeCell ref="B17:F17"/>
    <mergeCell ref="B20:E20"/>
    <mergeCell ref="B19:E19"/>
  </mergeCells>
  <pageMargins left="0.5" right="0.5" top="0.5" bottom="0.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15, 2024</vt:lpstr>
      <vt:lpstr>'June 15,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Rosie Speranza</dc:creator>
  <cp:keywords/>
  <dc:description/>
  <cp:lastModifiedBy>Rosie Speranza</cp:lastModifiedBy>
  <cp:revision/>
  <dcterms:created xsi:type="dcterms:W3CDTF">2021-07-19T20:49:21Z</dcterms:created>
  <dcterms:modified xsi:type="dcterms:W3CDTF">2025-07-02T15:53:41Z</dcterms:modified>
  <cp:category/>
  <cp:contentStatus/>
</cp:coreProperties>
</file>